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 Calculator" sheetId="1" r:id="rId4"/>
    <sheet state="visible" name="Monthly Tracker" sheetId="2" r:id="rId5"/>
    <sheet state="visible" name="Channel Allocation" sheetId="3" r:id="rId6"/>
    <sheet state="visible" name="ROI Calculator" sheetId="4" r:id="rId7"/>
  </sheets>
  <definedNames/>
  <calcPr/>
  <extLst>
    <ext uri="GoogleSheetsCustomDataVersion2">
      <go:sheetsCustomData xmlns:go="http://customooxmlschemas.google.com/" r:id="rId8" roundtripDataChecksum="BYlvWsok9LZUX1iHojpHyV/jRt5bmfLOsbwtAR2lAaM="/>
    </ext>
  </extLst>
</workbook>
</file>

<file path=xl/sharedStrings.xml><?xml version="1.0" encoding="utf-8"?>
<sst xmlns="http://schemas.openxmlformats.org/spreadsheetml/2006/main" count="166" uniqueCount="139">
  <si>
    <t>DENTAL MARKETING BUDGET CALCULATOR</t>
  </si>
  <si>
    <t>Calculate your ideal monthly marketing spend based on patient goals</t>
  </si>
  <si>
    <t>STEP 1: PRACTICE INFORMATION</t>
  </si>
  <si>
    <t>Input</t>
  </si>
  <si>
    <t>Description</t>
  </si>
  <si>
    <t>Your Value</t>
  </si>
  <si>
    <t>Notes</t>
  </si>
  <si>
    <t>Current Active Patients</t>
  </si>
  <si>
    <t>Patients seen in last 18 months</t>
  </si>
  <si>
    <t>Typical range: 1,000-3,000</t>
  </si>
  <si>
    <t>Annual Attrition Rate (%)</t>
  </si>
  <si>
    <t>Patients lost annually (15-20% typical)</t>
  </si>
  <si>
    <t>Industry average: 17%</t>
  </si>
  <si>
    <t>Annual Revenue Growth Goal ($)</t>
  </si>
  <si>
    <t>How much you want to grow</t>
  </si>
  <si>
    <t>Enter your target</t>
  </si>
  <si>
    <t>Avg Annual Patient Value ($)</t>
  </si>
  <si>
    <t>Revenue per patient per year</t>
  </si>
  <si>
    <t>Industry avg: $700-$1,250</t>
  </si>
  <si>
    <t>Avg Patient Lifespan (Years)</t>
  </si>
  <si>
    <t>How long patients stay</t>
  </si>
  <si>
    <t>Industry avg: 7-10 years</t>
  </si>
  <si>
    <t>STEP 2: MARKET COMPETITION</t>
  </si>
  <si>
    <t>Competition Level</t>
  </si>
  <si>
    <t>Cost Per Patient Range</t>
  </si>
  <si>
    <t>Select (enter 1)</t>
  </si>
  <si>
    <t>Low Competition</t>
  </si>
  <si>
    <t>$100 - $175</t>
  </si>
  <si>
    <t>Rural, small towns</t>
  </si>
  <si>
    <t>Medium Competition</t>
  </si>
  <si>
    <t>$175 - $250</t>
  </si>
  <si>
    <t>Suburban, mid-size cities</t>
  </si>
  <si>
    <t>High Competition</t>
  </si>
  <si>
    <t>$250 - $350</t>
  </si>
  <si>
    <t>Major metros, urban areas</t>
  </si>
  <si>
    <t>CALCULATED RESULTS</t>
  </si>
  <si>
    <t>Metric</t>
  </si>
  <si>
    <t>Formula</t>
  </si>
  <si>
    <t>Result</t>
  </si>
  <si>
    <t>Explanation</t>
  </si>
  <si>
    <t>Annual Attrition (patients)</t>
  </si>
  <si>
    <t>Patients × Attrition Rate</t>
  </si>
  <si>
    <t>Patients you lose each year</t>
  </si>
  <si>
    <t>Monthly Attrition Replacement</t>
  </si>
  <si>
    <t>Annual Attrition ÷ 12</t>
  </si>
  <si>
    <t>Patients needed monthly to stay flat</t>
  </si>
  <si>
    <t>Annual Growth Patients</t>
  </si>
  <si>
    <t>Growth Goal ÷ Patient Value</t>
  </si>
  <si>
    <t>New patients needed for growth</t>
  </si>
  <si>
    <t>Monthly Growth Patients</t>
  </si>
  <si>
    <t>Annual Growth ÷ 12</t>
  </si>
  <si>
    <t>Monthly patients for growth target</t>
  </si>
  <si>
    <t>TOTAL MONTHLY PATIENT GOAL</t>
  </si>
  <si>
    <t>Attrition + Growth</t>
  </si>
  <si>
    <t>Your monthly new patient target</t>
  </si>
  <si>
    <t>Patient Acquisition Cost (avg)</t>
  </si>
  <si>
    <t>Based on competition level</t>
  </si>
  <si>
    <t>Average cost to acquire one patient</t>
  </si>
  <si>
    <t>Patient Lifetime Value</t>
  </si>
  <si>
    <t>Annual Value × Lifespan</t>
  </si>
  <si>
    <t>Total value of one patient</t>
  </si>
  <si>
    <t>YOUR RECOMMENDED BUDGET</t>
  </si>
  <si>
    <t>MONTHLY MARKETING BUDGET</t>
  </si>
  <si>
    <t>Budget Range (Low)</t>
  </si>
  <si>
    <t>Budget Range (High)</t>
  </si>
  <si>
    <t>Annual Marketing Investment</t>
  </si>
  <si>
    <t>Lifetime Revenue (Year's Patients)</t>
  </si>
  <si>
    <t>PROJECTED LIFETIME ROI</t>
  </si>
  <si>
    <t>https://direction.com/dental-marketing-budget-costs/</t>
  </si>
  <si>
    <t>MONTHLY MARKETING SPEND TRACKER</t>
  </si>
  <si>
    <t>Channel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</si>
  <si>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</si>
  <si>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</si>
  <si>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</si>
  <si>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</si>
  <si>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</si>
  <si>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</si>
  <si>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</si>
  <si>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</si>
  <si>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</si>
  <si>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</si>
  <si>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</si>
  <si>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</si>
  <si>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</si>
  <si>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Website &amp; SEO</t>
  </si>
  <si>
    <t>Google Ads (Spend)</t>
  </si>
  <si>
    <t>Google Ads (Management)</t>
  </si>
  <si>
    <t>Reputation Management</t>
  </si>
  <si>
    <t>Social Media</t>
  </si>
  <si>
    <t>Email Marketing</t>
  </si>
  <si>
    <t>Content Production</t>
  </si>
  <si>
    <t>Other/Testing</t>
  </si>
  <si>
    <t>TOTAL SPEND</t>
  </si>
  <si>
    <t>RESULTS TRACKING</t>
  </si>
  <si>
    <t>TOTAL/AVG</t>
  </si>
  <si>
    <t>New Patients (Total)</t>
  </si>
  <si>
    <t>New Patients (from Marketing)</t>
  </si>
  <si>
    <t>Total Leads/Calls</t>
  </si>
  <si>
    <t>Website Visits</t>
  </si>
  <si>
    <t>Cost Per Lead</t>
  </si>
  <si>
    <t>Cost Per Patient</t>
  </si>
  <si>
    <t>BUDGET ALLOCATION BY CHANNEL</t>
  </si>
  <si>
    <t>Enter your total monthly budget:</t>
  </si>
  <si>
    <t>Recommended %</t>
  </si>
  <si>
    <t>Your %</t>
  </si>
  <si>
    <t>Monthly Budget</t>
  </si>
  <si>
    <t>30-40%</t>
  </si>
  <si>
    <t>Foundation - prioritize first</t>
  </si>
  <si>
    <t>Google Ads</t>
  </si>
  <si>
    <t>25-35%</t>
  </si>
  <si>
    <t>Fast results, scales with budget</t>
  </si>
  <si>
    <t>10-15%</t>
  </si>
  <si>
    <t>Amplifies all other channels</t>
  </si>
  <si>
    <t>Social Media &amp; Content</t>
  </si>
  <si>
    <t>Lower priority for most practices</t>
  </si>
  <si>
    <t>Email &amp; Patient Retention</t>
  </si>
  <si>
    <t>5-10%</t>
  </si>
  <si>
    <t>High ROI, often overlooked</t>
  </si>
  <si>
    <t>Note: Your allocation percentages should total 100%</t>
  </si>
  <si>
    <t>MARKETING ROI CALCULATOR</t>
  </si>
  <si>
    <t>INPUTS</t>
  </si>
  <si>
    <t>Value</t>
  </si>
  <si>
    <t>Total Marketing Spend (month)</t>
  </si>
  <si>
    <t>New Patients from Marketing</t>
  </si>
  <si>
    <t>Average First-Year Patient Value ($)</t>
  </si>
  <si>
    <t>Average Patient Lifespan (years)</t>
  </si>
  <si>
    <t>CALCULATED METRICS</t>
  </si>
  <si>
    <t>Cost Per Patient (CPA)</t>
  </si>
  <si>
    <t>Marketing spend ÷ new patients</t>
  </si>
  <si>
    <t>First-Year Revenue</t>
  </si>
  <si>
    <t>New patients × first-year value</t>
  </si>
  <si>
    <t>First-Year ROI</t>
  </si>
  <si>
    <t>(Revenue - Spend) ÷ Spend</t>
  </si>
  <si>
    <t>Lifetime Value (per patient)</t>
  </si>
  <si>
    <t>Annual value × years</t>
  </si>
  <si>
    <t>Lifetime Revenue (all patients)</t>
  </si>
  <si>
    <t>Patients × lifetime value</t>
  </si>
  <si>
    <t>Lifetime ROI</t>
  </si>
  <si>
    <t>Lifetime revenue vs spend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</si>
</sst>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 &quot;@&quot; &quot;"/>
    <numFmt numFmtId="165" formatCode="\$#,##0"/>
    <numFmt numFmtId="166" formatCode="0\%"/>
    <numFmt numFmtId="167" formatCode="0.0\%"/>
  </numFmts>
  <fonts count="21">
    <font>
      <sz val="11.0"/>
      <color theme="1"/>
      <name val="Calibri"/>
      <scheme val="minor"/>
    </font>
    <font>
      <color theme="1"/>
      <name val="Calibri"/>
      <scheme val="minor"/>
    </font>
    <font>
      <u/>
      <color rgb="FF0000FF"/>
      <name val="Calibri"/>
      <scheme val="minor"/>
    </font>
    <font>
      <b/>
      <sz val="18.0"/>
      <color rgb="FFFFFFFF"/>
      <name val="Cambria"/>
    </font>
    <font/>
    <font>
      <sz val="11.0"/>
      <color rgb="FF666666"/>
      <name val="Cambria"/>
    </font>
    <font>
      <b/>
      <sz val="12.0"/>
      <color rgb="FF00D1A9"/>
      <name val="Cambria"/>
    </font>
    <font>
      <b/>
      <sz val="11.0"/>
      <color rgb="FFFFFFFF"/>
      <name val="Cambria"/>
    </font>
    <font>
      <b/>
      <sz val="11.0"/>
      <color theme="1"/>
      <name val="Cambria"/>
    </font>
    <font>
      <sz val="11.0"/>
      <color theme="1"/>
      <name val="Calibri"/>
    </font>
    <font>
      <b/>
      <sz val="11.0"/>
      <color rgb="FF0000FF"/>
      <name val="Cambria"/>
    </font>
    <font>
      <i/>
      <sz val="11.0"/>
      <color rgb="FF888888"/>
      <name val="Cambria"/>
    </font>
    <font>
      <b/>
      <sz val="14.0"/>
      <color rgb="FFFFFFFF"/>
      <name val="Cambria"/>
    </font>
    <font>
      <b/>
      <sz val="12.0"/>
      <color theme="1"/>
      <name val="Cambria"/>
    </font>
    <font>
      <b/>
      <sz val="16.0"/>
      <color rgb="FF00D1A9"/>
      <name val="Cambria"/>
    </font>
    <font>
      <u/>
      <color rgb="FF0000FF"/>
    </font>
    <font>
      <sz val="11.0"/>
      <color rgb="FF0000FF"/>
      <name val="Cambria"/>
    </font>
    <font>
      <b/>
      <sz val="14.0"/>
      <color rgb="FF00D1A9"/>
      <name val="Cambria"/>
    </font>
    <font>
      <b/>
      <sz val="14.0"/>
      <color rgb="FF0000FF"/>
      <name val="Cambria"/>
    </font>
    <font>
      <i/>
      <sz val="11.0"/>
      <color rgb="FF666666"/>
      <name val="Cambria"/>
    </font>
    <font>
      <i/>
      <sz val="11.0"/>
      <color rgb="FFCC0000"/>
      <name val="Cambria"/>
    </font>
  </fonts>
  <fills count="6">
    <fill>
      <patternFill patternType="none"/>
    </fill>
    <fill>
      <patternFill patternType="lightGray"/>
    </fill>
    <fill>
      <patternFill patternType="solid">
        <fgColor rgb="FF002B51"/>
        <bgColor rgb="FF002B51"/>
      </patternFill>
    </fill>
    <fill>
      <patternFill patternType="solid">
        <fgColor rgb="FFFFFFCC"/>
        <bgColor rgb="FFFFFFCC"/>
      </patternFill>
    </fill>
    <fill>
      <patternFill patternType="solid">
        <fgColor rgb="FFF5F5F5"/>
        <bgColor rgb="FFF5F5F5"/>
      </patternFill>
    </fill>
    <fill>
      <patternFill patternType="solid">
        <fgColor rgb="FF00D1A9"/>
        <bgColor rgb="FF00D1A9"/>
      </patternFill>
    </fill>
  </fills>
  <borders count="6">
    <border/>
    <border>
      <left/>
      <top/>
      <bottom/>
    </border>
    <border>
      <top/>
      <bottom/>
    </border>
    <border>
      <right/>
      <top/>
      <bottom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1" numFmtId="164" xfId="0" applyAlignment="1" applyFont="1" applyNumberFormat="1">
      <alignment vertical="center"/>
    </xf>
    <xf borderId="0" fillId="0" fontId="2" numFmtId="164" xfId="0" applyAlignment="1" applyFont="1" applyNumberFormat="1">
      <alignment readingOrder="0" vertical="center"/>
    </xf>
    <xf borderId="1" fillId="2" fontId="3" numFmtId="0" xfId="0" applyAlignment="1" applyBorder="1" applyFill="1" applyFont="1">
      <alignment horizontal="center" shrinkToFit="0" vertical="center" wrapText="0"/>
    </xf>
    <xf borderId="2" fillId="0" fontId="4" numFmtId="0" xfId="0" applyBorder="1" applyFont="1"/>
    <xf borderId="3" fillId="0" fontId="4" numFmtId="0" xfId="0" applyBorder="1" applyFont="1"/>
    <xf borderId="0" fillId="0" fontId="5" numFmtId="0" xfId="0" applyAlignment="1" applyFont="1">
      <alignment horizontal="center" shrinkToFit="0" vertical="bottom" wrapText="0"/>
    </xf>
    <xf borderId="0" fillId="0" fontId="6" numFmtId="0" xfId="0" applyAlignment="1" applyFont="1">
      <alignment shrinkToFit="0" vertical="bottom" wrapText="0"/>
    </xf>
    <xf borderId="4" fillId="2" fontId="7" numFmtId="0" xfId="0" applyAlignment="1" applyBorder="1" applyFont="1">
      <alignment horizontal="center" shrinkToFit="0" vertical="bottom" wrapText="0"/>
    </xf>
    <xf borderId="4" fillId="0" fontId="8" numFmtId="0" xfId="0" applyAlignment="1" applyBorder="1" applyFont="1">
      <alignment shrinkToFit="0" vertical="bottom" wrapText="0"/>
    </xf>
    <xf borderId="4" fillId="0" fontId="9" numFmtId="0" xfId="0" applyAlignment="1" applyBorder="1" applyFont="1">
      <alignment shrinkToFit="0" vertical="bottom" wrapText="0"/>
    </xf>
    <xf borderId="4" fillId="3" fontId="10" numFmtId="0" xfId="0" applyAlignment="1" applyBorder="1" applyFill="1" applyFont="1">
      <alignment shrinkToFit="0" vertical="bottom" wrapText="0"/>
    </xf>
    <xf borderId="4" fillId="0" fontId="11" numFmtId="0" xfId="0" applyAlignment="1" applyBorder="1" applyFont="1">
      <alignment shrinkToFit="0" vertical="bottom" wrapText="0"/>
    </xf>
    <xf borderId="4" fillId="4" fontId="8" numFmtId="0" xfId="0" applyAlignment="1" applyBorder="1" applyFill="1" applyFont="1">
      <alignment shrinkToFit="0" vertical="bottom" wrapText="0"/>
    </xf>
    <xf borderId="4" fillId="4" fontId="9" numFmtId="0" xfId="0" applyAlignment="1" applyBorder="1" applyFont="1">
      <alignment shrinkToFit="0" vertical="bottom" wrapText="0"/>
    </xf>
    <xf borderId="4" fillId="4" fontId="11" numFmtId="0" xfId="0" applyAlignment="1" applyBorder="1" applyFont="1">
      <alignment shrinkToFit="0" vertical="bottom" wrapText="0"/>
    </xf>
    <xf borderId="4" fillId="0" fontId="6" numFmtId="0" xfId="0" applyAlignment="1" applyBorder="1" applyFont="1">
      <alignment shrinkToFit="0" vertical="bottom" wrapText="0"/>
    </xf>
    <xf borderId="4" fillId="0" fontId="9" numFmtId="165" xfId="0" applyAlignment="1" applyBorder="1" applyFont="1" applyNumberFormat="1">
      <alignment shrinkToFit="0" vertical="bottom" wrapText="0"/>
    </xf>
    <xf borderId="1" fillId="5" fontId="12" numFmtId="0" xfId="0" applyAlignment="1" applyBorder="1" applyFill="1" applyFont="1">
      <alignment horizontal="center" shrinkToFit="0" vertical="bottom" wrapText="0"/>
    </xf>
    <xf borderId="4" fillId="0" fontId="13" numFmtId="0" xfId="0" applyAlignment="1" applyBorder="1" applyFont="1">
      <alignment shrinkToFit="0" vertical="bottom" wrapText="0"/>
    </xf>
    <xf borderId="4" fillId="0" fontId="14" numFmtId="165" xfId="0" applyAlignment="1" applyBorder="1" applyFont="1" applyNumberFormat="1">
      <alignment shrinkToFit="0" vertical="bottom" wrapText="0"/>
    </xf>
    <xf borderId="4" fillId="0" fontId="14" numFmtId="166" xfId="0" applyAlignment="1" applyBorder="1" applyFont="1" applyNumberFormat="1">
      <alignment shrinkToFit="0" vertical="bottom" wrapText="0"/>
    </xf>
    <xf borderId="0" fillId="0" fontId="15" numFmtId="0" xfId="0" applyAlignment="1" applyFont="1">
      <alignment readingOrder="0"/>
    </xf>
    <xf borderId="4" fillId="2" fontId="7" numFmtId="0" xfId="0" applyAlignment="1" applyBorder="1" applyFont="1">
      <alignment shrinkToFit="0" vertical="bottom" wrapText="0"/>
    </xf>
    <xf borderId="4" fillId="3" fontId="16" numFmtId="165" xfId="0" applyAlignment="1" applyBorder="1" applyFont="1" applyNumberFormat="1">
      <alignment shrinkToFit="0" vertical="bottom" wrapText="0"/>
    </xf>
    <xf borderId="4" fillId="0" fontId="8" numFmtId="165" xfId="0" applyAlignment="1" applyBorder="1" applyFont="1" applyNumberFormat="1">
      <alignment shrinkToFit="0" vertical="bottom" wrapText="0"/>
    </xf>
    <xf borderId="4" fillId="5" fontId="7" numFmtId="0" xfId="0" applyAlignment="1" applyBorder="1" applyFont="1">
      <alignment shrinkToFit="0" vertical="bottom" wrapText="0"/>
    </xf>
    <xf borderId="4" fillId="5" fontId="7" numFmtId="165" xfId="0" applyAlignment="1" applyBorder="1" applyFont="1" applyNumberFormat="1">
      <alignment shrinkToFit="0" vertical="bottom" wrapText="0"/>
    </xf>
    <xf borderId="0" fillId="0" fontId="17" numFmtId="0" xfId="0" applyAlignment="1" applyFont="1">
      <alignment shrinkToFit="0" vertical="bottom" wrapText="0"/>
    </xf>
    <xf borderId="4" fillId="3" fontId="16" numFmtId="0" xfId="0" applyAlignment="1" applyBorder="1" applyFont="1">
      <alignment shrinkToFit="0" vertical="bottom" wrapText="0"/>
    </xf>
    <xf borderId="0" fillId="0" fontId="8" numFmtId="0" xfId="0" applyAlignment="1" applyFont="1">
      <alignment shrinkToFit="0" vertical="bottom" wrapText="0"/>
    </xf>
    <xf borderId="5" fillId="3" fontId="18" numFmtId="165" xfId="0" applyAlignment="1" applyBorder="1" applyFont="1" applyNumberFormat="1">
      <alignment shrinkToFit="0" vertical="bottom" wrapText="0"/>
    </xf>
    <xf borderId="4" fillId="0" fontId="19" numFmtId="0" xfId="0" applyAlignment="1" applyBorder="1" applyFont="1">
      <alignment shrinkToFit="0" vertical="bottom" wrapText="0"/>
    </xf>
    <xf borderId="0" fillId="0" fontId="20" numFmtId="0" xfId="0" applyAlignment="1" applyFont="1">
      <alignment shrinkToFit="0" vertical="bottom" wrapText="0"/>
    </xf>
    <xf borderId="4" fillId="3" fontId="10" numFmtId="165" xfId="0" applyAlignment="1" applyBorder="1" applyFont="1" applyNumberFormat="1">
      <alignment shrinkToFit="0" vertical="bottom" wrapText="0"/>
    </xf>
    <xf borderId="4" fillId="0" fontId="9" numFmtId="167" xfId="0" applyAlignment="1" applyBorder="1" applyFont="1" applyNumberFormat="1">
      <alignment shrinkToFit="0" vertical="bottom" wrapText="0"/>
    </xf>
    <xf borderId="4" fillId="0" fontId="17" numFmtId="166" xfId="0" applyAlignment="1" applyBorder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2828925" cy="3238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3248025" cy="3714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3219450" cy="3619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3143250" cy="3619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irection.com/dental-marketing-budget-costs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direction.com/dental-marketing-budget-costs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direction.com/dental-marketing-budget-costs/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direction.com/dental-marketing-budget-costs/" TargetMode="Externa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0"/>
    <col customWidth="1" min="2" max="2" width="42.43"/>
    <col customWidth="1" min="3" max="3" width="55.43"/>
    <col customWidth="1" min="4" max="4" width="18.0"/>
    <col customWidth="1" min="5" max="5" width="32.0"/>
    <col customWidth="1" min="6" max="26" width="8.71"/>
  </cols>
  <sheetData>
    <row r="1" ht="41.25" customHeight="1">
      <c r="A1" s="1"/>
      <c r="B1" s="2"/>
      <c r="C1" s="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39.75" customHeight="1">
      <c r="B2" s="4" t="s">
        <v>0</v>
      </c>
      <c r="C2" s="5"/>
      <c r="D2" s="5"/>
      <c r="E2" s="5"/>
      <c r="F2" s="6"/>
    </row>
    <row r="3">
      <c r="B3" s="7" t="s">
        <v>1</v>
      </c>
    </row>
    <row r="5">
      <c r="B5" s="8" t="s">
        <v>2</v>
      </c>
    </row>
    <row r="7">
      <c r="B7" s="9" t="s">
        <v>3</v>
      </c>
      <c r="C7" s="9" t="s">
        <v>4</v>
      </c>
      <c r="D7" s="9" t="s">
        <v>5</v>
      </c>
      <c r="E7" s="9" t="s">
        <v>6</v>
      </c>
    </row>
    <row r="8">
      <c r="B8" s="10" t="s">
        <v>7</v>
      </c>
      <c r="C8" s="11" t="s">
        <v>8</v>
      </c>
      <c r="D8" s="12">
        <v>1500.0</v>
      </c>
      <c r="E8" s="13" t="s">
        <v>9</v>
      </c>
    </row>
    <row r="9">
      <c r="B9" s="14" t="s">
        <v>10</v>
      </c>
      <c r="C9" s="15" t="s">
        <v>11</v>
      </c>
      <c r="D9" s="12">
        <v>17.0</v>
      </c>
      <c r="E9" s="16" t="s">
        <v>12</v>
      </c>
    </row>
    <row r="10">
      <c r="B10" s="10" t="s">
        <v>13</v>
      </c>
      <c r="C10" s="11" t="s">
        <v>14</v>
      </c>
      <c r="D10" s="12">
        <v>100000.0</v>
      </c>
      <c r="E10" s="13" t="s">
        <v>15</v>
      </c>
    </row>
    <row r="11">
      <c r="B11" s="14" t="s">
        <v>16</v>
      </c>
      <c r="C11" s="15" t="s">
        <v>17</v>
      </c>
      <c r="D11" s="12">
        <v>1000.0</v>
      </c>
      <c r="E11" s="16" t="s">
        <v>18</v>
      </c>
    </row>
    <row r="12">
      <c r="B12" s="10" t="s">
        <v>19</v>
      </c>
      <c r="C12" s="11" t="s">
        <v>20</v>
      </c>
      <c r="D12" s="12">
        <v>7.0</v>
      </c>
      <c r="E12" s="13" t="s">
        <v>21</v>
      </c>
    </row>
    <row r="15">
      <c r="B15" s="8" t="s">
        <v>22</v>
      </c>
    </row>
    <row r="17">
      <c r="B17" s="9" t="s">
        <v>23</v>
      </c>
      <c r="C17" s="9" t="s">
        <v>24</v>
      </c>
      <c r="D17" s="9" t="s">
        <v>25</v>
      </c>
      <c r="E17" s="9" t="s">
        <v>4</v>
      </c>
    </row>
    <row r="18">
      <c r="B18" s="11" t="s">
        <v>26</v>
      </c>
      <c r="C18" s="11" t="s">
        <v>27</v>
      </c>
      <c r="D18" s="12">
        <v>0.0</v>
      </c>
      <c r="E18" s="11" t="s">
        <v>28</v>
      </c>
    </row>
    <row r="19">
      <c r="B19" s="11" t="s">
        <v>29</v>
      </c>
      <c r="C19" s="11" t="s">
        <v>30</v>
      </c>
      <c r="D19" s="12">
        <v>1.0</v>
      </c>
      <c r="E19" s="11" t="s">
        <v>31</v>
      </c>
    </row>
    <row r="20">
      <c r="B20" s="11" t="s">
        <v>32</v>
      </c>
      <c r="C20" s="11" t="s">
        <v>33</v>
      </c>
      <c r="D20" s="12">
        <v>0.0</v>
      </c>
      <c r="E20" s="11" t="s">
        <v>34</v>
      </c>
    </row>
    <row r="21" ht="15.75" customHeight="1"/>
    <row r="22" ht="15.75" customHeight="1"/>
    <row r="23" ht="15.75" customHeight="1">
      <c r="B23" s="8" t="s">
        <v>35</v>
      </c>
    </row>
    <row r="24" ht="15.75" customHeight="1"/>
    <row r="25" ht="15.75" customHeight="1">
      <c r="B25" s="9" t="s">
        <v>36</v>
      </c>
      <c r="C25" s="9" t="s">
        <v>37</v>
      </c>
      <c r="D25" s="9" t="s">
        <v>38</v>
      </c>
      <c r="E25" s="9" t="s">
        <v>39</v>
      </c>
    </row>
    <row r="26" ht="15.75" customHeight="1">
      <c r="B26" s="15" t="s">
        <v>40</v>
      </c>
      <c r="C26" s="15" t="s">
        <v>41</v>
      </c>
      <c r="D26" s="11">
        <f>ROUND(D8*(D9/100),0)</f>
        <v>255</v>
      </c>
      <c r="E26" s="15" t="s">
        <v>42</v>
      </c>
    </row>
    <row r="27" ht="15.75" customHeight="1">
      <c r="B27" s="11" t="s">
        <v>43</v>
      </c>
      <c r="C27" s="11" t="s">
        <v>44</v>
      </c>
      <c r="D27" s="11">
        <f>ROUND(D26/12,0)</f>
        <v>21</v>
      </c>
      <c r="E27" s="11" t="s">
        <v>45</v>
      </c>
    </row>
    <row r="28" ht="15.75" customHeight="1">
      <c r="B28" s="15" t="s">
        <v>46</v>
      </c>
      <c r="C28" s="15" t="s">
        <v>47</v>
      </c>
      <c r="D28" s="11">
        <f>ROUND(D10/D11,0)</f>
        <v>100</v>
      </c>
      <c r="E28" s="15" t="s">
        <v>48</v>
      </c>
    </row>
    <row r="29" ht="15.75" customHeight="1">
      <c r="B29" s="11" t="s">
        <v>49</v>
      </c>
      <c r="C29" s="11" t="s">
        <v>50</v>
      </c>
      <c r="D29" s="11">
        <f>ROUND(D28/12,0)</f>
        <v>8</v>
      </c>
      <c r="E29" s="11" t="s">
        <v>51</v>
      </c>
    </row>
    <row r="30" ht="15.75" customHeight="1">
      <c r="B30" s="14" t="s">
        <v>52</v>
      </c>
      <c r="C30" s="15" t="s">
        <v>53</v>
      </c>
      <c r="D30" s="17">
        <f>D27+D29</f>
        <v>29</v>
      </c>
      <c r="E30" s="15" t="s">
        <v>54</v>
      </c>
    </row>
    <row r="31" ht="15.75" customHeight="1">
      <c r="B31" s="11" t="s">
        <v>55</v>
      </c>
      <c r="C31" s="11" t="s">
        <v>56</v>
      </c>
      <c r="D31" s="11">
        <f>IF(D18=1,137.5,IF(D19=1,212.5,IF(D20=1,300,212.5)))</f>
        <v>212.5</v>
      </c>
      <c r="E31" s="11" t="s">
        <v>57</v>
      </c>
    </row>
    <row r="32" ht="15.75" customHeight="1">
      <c r="B32" s="15" t="s">
        <v>58</v>
      </c>
      <c r="C32" s="15" t="s">
        <v>59</v>
      </c>
      <c r="D32" s="18">
        <f>D11*D12</f>
        <v>7000</v>
      </c>
      <c r="E32" s="15" t="s">
        <v>60</v>
      </c>
    </row>
    <row r="33" ht="15.75" customHeight="1"/>
    <row r="34" ht="15.75" customHeight="1"/>
    <row r="35" ht="30.0" customHeight="1">
      <c r="B35" s="19" t="s">
        <v>61</v>
      </c>
      <c r="C35" s="5"/>
      <c r="D35" s="5"/>
      <c r="E35" s="6"/>
    </row>
    <row r="36" ht="15.75" customHeight="1"/>
    <row r="37" ht="15.75" customHeight="1">
      <c r="B37" s="20" t="s">
        <v>62</v>
      </c>
      <c r="D37" s="21">
        <f>D30*D31</f>
        <v>6162.5</v>
      </c>
    </row>
    <row r="38" ht="15.75" customHeight="1">
      <c r="B38" s="11" t="s">
        <v>63</v>
      </c>
      <c r="D38" s="18">
        <f>D30*IF(D18=1,100,IF(D19=1,175,IF(D20=1,250,175)))</f>
        <v>5075</v>
      </c>
    </row>
    <row r="39" ht="15.75" customHeight="1">
      <c r="B39" s="11" t="s">
        <v>64</v>
      </c>
      <c r="D39" s="18">
        <f>D30*IF(D18=1,175,IF(D19=1,250,IF(D20=1,350,250)))</f>
        <v>7250</v>
      </c>
    </row>
    <row r="40" ht="15.75" customHeight="1">
      <c r="B40" s="11" t="s">
        <v>65</v>
      </c>
      <c r="D40" s="18">
        <f>D37*12</f>
        <v>73950</v>
      </c>
    </row>
    <row r="41" ht="15.75" customHeight="1">
      <c r="B41" s="11" t="s">
        <v>66</v>
      </c>
      <c r="D41" s="18">
        <f>(D30*12)*D32</f>
        <v>2436000</v>
      </c>
    </row>
    <row r="42" ht="15.75" customHeight="1">
      <c r="B42" s="20" t="s">
        <v>67</v>
      </c>
      <c r="D42" s="22">
        <f>IF(D40&gt;0,((D41-D40)/D40)*100,0)</f>
        <v>3194.117647</v>
      </c>
    </row>
    <row r="43" ht="15.75" customHeight="1"/>
    <row r="44" ht="15.75" customHeight="1">
      <c r="B44" s="23" t="s">
        <v>68</v>
      </c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2:F2"/>
    <mergeCell ref="B3:F3"/>
    <mergeCell ref="B35:E35"/>
  </mergeCells>
  <hyperlinks>
    <hyperlink r:id="rId1" ref="B44"/>
  </hyperlinks>
  <printOptions/>
  <pageMargins bottom="1.0" footer="0.0" header="0.0" left="0.75" right="0.75" top="1.0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0"/>
    <col customWidth="1" min="2" max="2" width="48.86"/>
    <col customWidth="1" min="3" max="15" width="12.0"/>
    <col customWidth="1" min="16" max="26" width="8.71"/>
  </cols>
  <sheetData>
    <row r="1" ht="37.5" customHeight="1">
      <c r="B1" s="2"/>
    </row>
    <row r="2" ht="39.75" customHeight="1">
      <c r="B2" s="4" t="s">
        <v>69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4">
      <c r="B4" s="24" t="s">
        <v>70</v>
      </c>
      <c r="C4" s="9" t="s">
        <v>71</v>
      </c>
      <c r="D4" s="9" t="s">
        <v>72</v>
      </c>
      <c r="E4" s="9" t="s">
        <v>73</v>
      </c>
      <c r="F4" s="9" t="s">
        <v>74</v>
      </c>
      <c r="G4" s="9" t="s">
        <v>75</v>
      </c>
      <c r="H4" s="9" t="s">
        <v>76</v>
      </c>
      <c r="I4" s="9" t="s">
        <v>77</v>
      </c>
      <c r="J4" s="9" t="s">
        <v>78</v>
      </c>
      <c r="K4" s="9" t="s">
        <v>79</v>
      </c>
      <c r="L4" s="9" t="s">
        <v>80</v>
      </c>
      <c r="M4" s="9" t="s">
        <v>81</v>
      </c>
      <c r="N4" s="9" t="s">
        <v>82</v>
      </c>
      <c r="O4" s="9" t="s">
        <v>83</v>
      </c>
    </row>
    <row r="5">
      <c r="B5" s="10" t="s">
        <v>84</v>
      </c>
      <c r="C5" s="25">
        <v>0.0</v>
      </c>
      <c r="D5" s="25">
        <v>0.0</v>
      </c>
      <c r="E5" s="25">
        <v>0.0</v>
      </c>
      <c r="F5" s="25">
        <v>0.0</v>
      </c>
      <c r="G5" s="25">
        <v>0.0</v>
      </c>
      <c r="H5" s="25">
        <v>0.0</v>
      </c>
      <c r="I5" s="25">
        <v>0.0</v>
      </c>
      <c r="J5" s="25">
        <v>0.0</v>
      </c>
      <c r="K5" s="25">
        <v>0.0</v>
      </c>
      <c r="L5" s="25">
        <v>0.0</v>
      </c>
      <c r="M5" s="25">
        <v>0.0</v>
      </c>
      <c r="N5" s="25">
        <v>0.0</v>
      </c>
      <c r="O5" s="26">
        <f t="shared" ref="O5:O12" si="1">SUM(C5:N5)</f>
        <v>0</v>
      </c>
    </row>
    <row r="6">
      <c r="B6" s="10" t="s">
        <v>85</v>
      </c>
      <c r="C6" s="25">
        <v>0.0</v>
      </c>
      <c r="D6" s="25">
        <v>0.0</v>
      </c>
      <c r="E6" s="25">
        <v>0.0</v>
      </c>
      <c r="F6" s="25">
        <v>0.0</v>
      </c>
      <c r="G6" s="25">
        <v>0.0</v>
      </c>
      <c r="H6" s="25">
        <v>0.0</v>
      </c>
      <c r="I6" s="25">
        <v>0.0</v>
      </c>
      <c r="J6" s="25">
        <v>0.0</v>
      </c>
      <c r="K6" s="25">
        <v>0.0</v>
      </c>
      <c r="L6" s="25">
        <v>0.0</v>
      </c>
      <c r="M6" s="25">
        <v>0.0</v>
      </c>
      <c r="N6" s="25">
        <v>0.0</v>
      </c>
      <c r="O6" s="26">
        <f t="shared" si="1"/>
        <v>0</v>
      </c>
    </row>
    <row r="7">
      <c r="B7" s="10" t="s">
        <v>86</v>
      </c>
      <c r="C7" s="25">
        <v>0.0</v>
      </c>
      <c r="D7" s="25">
        <v>0.0</v>
      </c>
      <c r="E7" s="25">
        <v>0.0</v>
      </c>
      <c r="F7" s="25">
        <v>0.0</v>
      </c>
      <c r="G7" s="25">
        <v>0.0</v>
      </c>
      <c r="H7" s="25">
        <v>0.0</v>
      </c>
      <c r="I7" s="25">
        <v>0.0</v>
      </c>
      <c r="J7" s="25">
        <v>0.0</v>
      </c>
      <c r="K7" s="25">
        <v>0.0</v>
      </c>
      <c r="L7" s="25">
        <v>0.0</v>
      </c>
      <c r="M7" s="25">
        <v>0.0</v>
      </c>
      <c r="N7" s="25">
        <v>0.0</v>
      </c>
      <c r="O7" s="26">
        <f t="shared" si="1"/>
        <v>0</v>
      </c>
    </row>
    <row r="8">
      <c r="B8" s="10" t="s">
        <v>87</v>
      </c>
      <c r="C8" s="25">
        <v>0.0</v>
      </c>
      <c r="D8" s="25">
        <v>0.0</v>
      </c>
      <c r="E8" s="25">
        <v>0.0</v>
      </c>
      <c r="F8" s="25">
        <v>0.0</v>
      </c>
      <c r="G8" s="25">
        <v>0.0</v>
      </c>
      <c r="H8" s="25">
        <v>0.0</v>
      </c>
      <c r="I8" s="25">
        <v>0.0</v>
      </c>
      <c r="J8" s="25">
        <v>0.0</v>
      </c>
      <c r="K8" s="25">
        <v>0.0</v>
      </c>
      <c r="L8" s="25">
        <v>0.0</v>
      </c>
      <c r="M8" s="25">
        <v>0.0</v>
      </c>
      <c r="N8" s="25">
        <v>0.0</v>
      </c>
      <c r="O8" s="26">
        <f t="shared" si="1"/>
        <v>0</v>
      </c>
    </row>
    <row r="9">
      <c r="B9" s="10" t="s">
        <v>88</v>
      </c>
      <c r="C9" s="25">
        <v>0.0</v>
      </c>
      <c r="D9" s="25">
        <v>0.0</v>
      </c>
      <c r="E9" s="25">
        <v>0.0</v>
      </c>
      <c r="F9" s="25">
        <v>0.0</v>
      </c>
      <c r="G9" s="25">
        <v>0.0</v>
      </c>
      <c r="H9" s="25">
        <v>0.0</v>
      </c>
      <c r="I9" s="25">
        <v>0.0</v>
      </c>
      <c r="J9" s="25">
        <v>0.0</v>
      </c>
      <c r="K9" s="25">
        <v>0.0</v>
      </c>
      <c r="L9" s="25">
        <v>0.0</v>
      </c>
      <c r="M9" s="25">
        <v>0.0</v>
      </c>
      <c r="N9" s="25">
        <v>0.0</v>
      </c>
      <c r="O9" s="26">
        <f t="shared" si="1"/>
        <v>0</v>
      </c>
    </row>
    <row r="10">
      <c r="B10" s="10" t="s">
        <v>89</v>
      </c>
      <c r="C10" s="25">
        <v>0.0</v>
      </c>
      <c r="D10" s="25">
        <v>0.0</v>
      </c>
      <c r="E10" s="25">
        <v>0.0</v>
      </c>
      <c r="F10" s="25">
        <v>0.0</v>
      </c>
      <c r="G10" s="25">
        <v>0.0</v>
      </c>
      <c r="H10" s="25">
        <v>0.0</v>
      </c>
      <c r="I10" s="25">
        <v>0.0</v>
      </c>
      <c r="J10" s="25">
        <v>0.0</v>
      </c>
      <c r="K10" s="25">
        <v>0.0</v>
      </c>
      <c r="L10" s="25">
        <v>0.0</v>
      </c>
      <c r="M10" s="25">
        <v>0.0</v>
      </c>
      <c r="N10" s="25">
        <v>0.0</v>
      </c>
      <c r="O10" s="26">
        <f t="shared" si="1"/>
        <v>0</v>
      </c>
    </row>
    <row r="11">
      <c r="B11" s="10" t="s">
        <v>90</v>
      </c>
      <c r="C11" s="25">
        <v>0.0</v>
      </c>
      <c r="D11" s="25">
        <v>0.0</v>
      </c>
      <c r="E11" s="25">
        <v>0.0</v>
      </c>
      <c r="F11" s="25">
        <v>0.0</v>
      </c>
      <c r="G11" s="25">
        <v>0.0</v>
      </c>
      <c r="H11" s="25">
        <v>0.0</v>
      </c>
      <c r="I11" s="25">
        <v>0.0</v>
      </c>
      <c r="J11" s="25">
        <v>0.0</v>
      </c>
      <c r="K11" s="25">
        <v>0.0</v>
      </c>
      <c r="L11" s="25">
        <v>0.0</v>
      </c>
      <c r="M11" s="25">
        <v>0.0</v>
      </c>
      <c r="N11" s="25">
        <v>0.0</v>
      </c>
      <c r="O11" s="26">
        <f t="shared" si="1"/>
        <v>0</v>
      </c>
    </row>
    <row r="12">
      <c r="B12" s="10" t="s">
        <v>91</v>
      </c>
      <c r="C12" s="25">
        <v>0.0</v>
      </c>
      <c r="D12" s="25">
        <v>0.0</v>
      </c>
      <c r="E12" s="25">
        <v>0.0</v>
      </c>
      <c r="F12" s="25">
        <v>0.0</v>
      </c>
      <c r="G12" s="25">
        <v>0.0</v>
      </c>
      <c r="H12" s="25">
        <v>0.0</v>
      </c>
      <c r="I12" s="25">
        <v>0.0</v>
      </c>
      <c r="J12" s="25">
        <v>0.0</v>
      </c>
      <c r="K12" s="25">
        <v>0.0</v>
      </c>
      <c r="L12" s="25">
        <v>0.0</v>
      </c>
      <c r="M12" s="25">
        <v>0.0</v>
      </c>
      <c r="N12" s="25">
        <v>0.0</v>
      </c>
      <c r="O12" s="26">
        <f t="shared" si="1"/>
        <v>0</v>
      </c>
    </row>
    <row r="13">
      <c r="B13" s="27" t="s">
        <v>92</v>
      </c>
      <c r="C13" s="28">
        <f t="shared" ref="C13:O13" si="2">SUM(C5:C12)</f>
        <v>0</v>
      </c>
      <c r="D13" s="28">
        <f t="shared" si="2"/>
        <v>0</v>
      </c>
      <c r="E13" s="28">
        <f t="shared" si="2"/>
        <v>0</v>
      </c>
      <c r="F13" s="28">
        <f t="shared" si="2"/>
        <v>0</v>
      </c>
      <c r="G13" s="28">
        <f t="shared" si="2"/>
        <v>0</v>
      </c>
      <c r="H13" s="28">
        <f t="shared" si="2"/>
        <v>0</v>
      </c>
      <c r="I13" s="28">
        <f t="shared" si="2"/>
        <v>0</v>
      </c>
      <c r="J13" s="28">
        <f t="shared" si="2"/>
        <v>0</v>
      </c>
      <c r="K13" s="28">
        <f t="shared" si="2"/>
        <v>0</v>
      </c>
      <c r="L13" s="28">
        <f t="shared" si="2"/>
        <v>0</v>
      </c>
      <c r="M13" s="28">
        <f t="shared" si="2"/>
        <v>0</v>
      </c>
      <c r="N13" s="28">
        <f t="shared" si="2"/>
        <v>0</v>
      </c>
      <c r="O13" s="28">
        <f t="shared" si="2"/>
        <v>0</v>
      </c>
    </row>
    <row r="15">
      <c r="B15" s="29" t="s">
        <v>93</v>
      </c>
    </row>
    <row r="17">
      <c r="B17" s="9" t="s">
        <v>36</v>
      </c>
      <c r="C17" s="9" t="s">
        <v>71</v>
      </c>
      <c r="D17" s="9" t="s">
        <v>72</v>
      </c>
      <c r="E17" s="9" t="s">
        <v>73</v>
      </c>
      <c r="F17" s="9" t="s">
        <v>74</v>
      </c>
      <c r="G17" s="9" t="s">
        <v>75</v>
      </c>
      <c r="H17" s="9" t="s">
        <v>76</v>
      </c>
      <c r="I17" s="9" t="s">
        <v>77</v>
      </c>
      <c r="J17" s="9" t="s">
        <v>78</v>
      </c>
      <c r="K17" s="9" t="s">
        <v>79</v>
      </c>
      <c r="L17" s="9" t="s">
        <v>80</v>
      </c>
      <c r="M17" s="9" t="s">
        <v>81</v>
      </c>
      <c r="N17" s="9" t="s">
        <v>82</v>
      </c>
      <c r="O17" s="9" t="s">
        <v>94</v>
      </c>
    </row>
    <row r="18">
      <c r="B18" s="10" t="s">
        <v>95</v>
      </c>
      <c r="C18" s="30">
        <v>0.0</v>
      </c>
      <c r="D18" s="30">
        <v>0.0</v>
      </c>
      <c r="E18" s="30">
        <v>0.0</v>
      </c>
      <c r="F18" s="30">
        <v>0.0</v>
      </c>
      <c r="G18" s="30">
        <v>0.0</v>
      </c>
      <c r="H18" s="30">
        <v>0.0</v>
      </c>
      <c r="I18" s="30">
        <v>0.0</v>
      </c>
      <c r="J18" s="30">
        <v>0.0</v>
      </c>
      <c r="K18" s="30">
        <v>0.0</v>
      </c>
      <c r="L18" s="30">
        <v>0.0</v>
      </c>
      <c r="M18" s="30">
        <v>0.0</v>
      </c>
      <c r="N18" s="30">
        <v>0.0</v>
      </c>
      <c r="O18" s="10">
        <f t="shared" ref="O18:O21" si="3">SUM(C18:N18)</f>
        <v>0</v>
      </c>
    </row>
    <row r="19">
      <c r="B19" s="10" t="s">
        <v>96</v>
      </c>
      <c r="C19" s="30">
        <v>0.0</v>
      </c>
      <c r="D19" s="30">
        <v>0.0</v>
      </c>
      <c r="E19" s="30">
        <v>0.0</v>
      </c>
      <c r="F19" s="30">
        <v>0.0</v>
      </c>
      <c r="G19" s="30">
        <v>0.0</v>
      </c>
      <c r="H19" s="30">
        <v>0.0</v>
      </c>
      <c r="I19" s="30">
        <v>0.0</v>
      </c>
      <c r="J19" s="30">
        <v>0.0</v>
      </c>
      <c r="K19" s="30">
        <v>0.0</v>
      </c>
      <c r="L19" s="30">
        <v>0.0</v>
      </c>
      <c r="M19" s="30">
        <v>0.0</v>
      </c>
      <c r="N19" s="30">
        <v>0.0</v>
      </c>
      <c r="O19" s="10">
        <f t="shared" si="3"/>
        <v>0</v>
      </c>
    </row>
    <row r="20">
      <c r="B20" s="10" t="s">
        <v>97</v>
      </c>
      <c r="C20" s="30">
        <v>0.0</v>
      </c>
      <c r="D20" s="30">
        <v>0.0</v>
      </c>
      <c r="E20" s="30">
        <v>0.0</v>
      </c>
      <c r="F20" s="30">
        <v>0.0</v>
      </c>
      <c r="G20" s="30">
        <v>0.0</v>
      </c>
      <c r="H20" s="30">
        <v>0.0</v>
      </c>
      <c r="I20" s="30">
        <v>0.0</v>
      </c>
      <c r="J20" s="30">
        <v>0.0</v>
      </c>
      <c r="K20" s="30">
        <v>0.0</v>
      </c>
      <c r="L20" s="30">
        <v>0.0</v>
      </c>
      <c r="M20" s="30">
        <v>0.0</v>
      </c>
      <c r="N20" s="30">
        <v>0.0</v>
      </c>
      <c r="O20" s="10">
        <f t="shared" si="3"/>
        <v>0</v>
      </c>
    </row>
    <row r="21" ht="15.75" customHeight="1">
      <c r="B21" s="10" t="s">
        <v>98</v>
      </c>
      <c r="C21" s="30">
        <v>0.0</v>
      </c>
      <c r="D21" s="30">
        <v>0.0</v>
      </c>
      <c r="E21" s="30">
        <v>0.0</v>
      </c>
      <c r="F21" s="30">
        <v>0.0</v>
      </c>
      <c r="G21" s="30">
        <v>0.0</v>
      </c>
      <c r="H21" s="30">
        <v>0.0</v>
      </c>
      <c r="I21" s="30">
        <v>0.0</v>
      </c>
      <c r="J21" s="30">
        <v>0.0</v>
      </c>
      <c r="K21" s="30">
        <v>0.0</v>
      </c>
      <c r="L21" s="30">
        <v>0.0</v>
      </c>
      <c r="M21" s="30">
        <v>0.0</v>
      </c>
      <c r="N21" s="30">
        <v>0.0</v>
      </c>
      <c r="O21" s="10">
        <f t="shared" si="3"/>
        <v>0</v>
      </c>
    </row>
    <row r="22" ht="15.75" customHeight="1">
      <c r="B22" s="10" t="s">
        <v>99</v>
      </c>
      <c r="C22" s="25">
        <v>0.0</v>
      </c>
      <c r="D22" s="25">
        <v>0.0</v>
      </c>
      <c r="E22" s="25">
        <v>0.0</v>
      </c>
      <c r="F22" s="25">
        <v>0.0</v>
      </c>
      <c r="G22" s="25">
        <v>0.0</v>
      </c>
      <c r="H22" s="25">
        <v>0.0</v>
      </c>
      <c r="I22" s="25">
        <v>0.0</v>
      </c>
      <c r="J22" s="25">
        <v>0.0</v>
      </c>
      <c r="K22" s="25">
        <v>0.0</v>
      </c>
      <c r="L22" s="25">
        <v>0.0</v>
      </c>
      <c r="M22" s="25">
        <v>0.0</v>
      </c>
      <c r="N22" s="25">
        <v>0.0</v>
      </c>
      <c r="O22" s="26">
        <f t="shared" ref="O22:O23" si="4">AVERAGE(C22:N22)</f>
        <v>0</v>
      </c>
    </row>
    <row r="23" ht="15.75" customHeight="1">
      <c r="B23" s="10" t="s">
        <v>100</v>
      </c>
      <c r="C23" s="25">
        <v>0.0</v>
      </c>
      <c r="D23" s="25">
        <v>0.0</v>
      </c>
      <c r="E23" s="25">
        <v>0.0</v>
      </c>
      <c r="F23" s="25">
        <v>0.0</v>
      </c>
      <c r="G23" s="25">
        <v>0.0</v>
      </c>
      <c r="H23" s="25">
        <v>0.0</v>
      </c>
      <c r="I23" s="25">
        <v>0.0</v>
      </c>
      <c r="J23" s="25">
        <v>0.0</v>
      </c>
      <c r="K23" s="25">
        <v>0.0</v>
      </c>
      <c r="L23" s="25">
        <v>0.0</v>
      </c>
      <c r="M23" s="25">
        <v>0.0</v>
      </c>
      <c r="N23" s="25">
        <v>0.0</v>
      </c>
      <c r="O23" s="26">
        <f t="shared" si="4"/>
        <v>0</v>
      </c>
    </row>
    <row r="24" ht="15.75" customHeight="1"/>
    <row r="25" ht="15.75" customHeight="1">
      <c r="B25" s="23" t="s">
        <v>68</v>
      </c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2:N2"/>
  </mergeCells>
  <hyperlinks>
    <hyperlink r:id="rId1" ref="B25"/>
  </hyperlinks>
  <printOptions/>
  <pageMargins bottom="1.0" footer="0.0" header="0.0" left="0.75" right="0.75" top="1.0"/>
  <pageSetup paperSize="9" orientation="portrait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0"/>
    <col customWidth="1" min="2" max="2" width="48.43"/>
    <col customWidth="1" min="3" max="3" width="19.57"/>
    <col customWidth="1" min="4" max="4" width="14.29"/>
    <col customWidth="1" min="5" max="5" width="16.0"/>
    <col customWidth="1" min="6" max="6" width="32.0"/>
    <col customWidth="1" min="7" max="26" width="8.71"/>
  </cols>
  <sheetData>
    <row r="1" ht="35.25" customHeight="1">
      <c r="B1" s="2"/>
    </row>
    <row r="2" ht="39.75" customHeight="1">
      <c r="B2" s="4" t="s">
        <v>101</v>
      </c>
      <c r="C2" s="5"/>
      <c r="D2" s="5"/>
      <c r="E2" s="5"/>
      <c r="F2" s="6"/>
    </row>
    <row r="4">
      <c r="B4" s="31" t="s">
        <v>102</v>
      </c>
      <c r="D4" s="32">
        <v>5000.0</v>
      </c>
    </row>
    <row r="7">
      <c r="B7" s="9" t="s">
        <v>70</v>
      </c>
      <c r="C7" s="9" t="s">
        <v>103</v>
      </c>
      <c r="D7" s="9" t="s">
        <v>104</v>
      </c>
      <c r="E7" s="9" t="s">
        <v>105</v>
      </c>
      <c r="F7" s="9" t="s">
        <v>6</v>
      </c>
    </row>
    <row r="8">
      <c r="B8" s="10" t="s">
        <v>84</v>
      </c>
      <c r="C8" s="11" t="s">
        <v>106</v>
      </c>
      <c r="D8" s="12">
        <v>35.0</v>
      </c>
      <c r="E8" s="18">
        <f t="shared" ref="E8:E12" si="1">D$4*(D8/100)</f>
        <v>1750</v>
      </c>
      <c r="F8" s="33" t="s">
        <v>107</v>
      </c>
    </row>
    <row r="9">
      <c r="B9" s="10" t="s">
        <v>108</v>
      </c>
      <c r="C9" s="11" t="s">
        <v>109</v>
      </c>
      <c r="D9" s="12">
        <v>30.0</v>
      </c>
      <c r="E9" s="18">
        <f t="shared" si="1"/>
        <v>1500</v>
      </c>
      <c r="F9" s="33" t="s">
        <v>110</v>
      </c>
    </row>
    <row r="10">
      <c r="B10" s="10" t="s">
        <v>87</v>
      </c>
      <c r="C10" s="11" t="s">
        <v>111</v>
      </c>
      <c r="D10" s="12">
        <v>12.0</v>
      </c>
      <c r="E10" s="18">
        <f t="shared" si="1"/>
        <v>600</v>
      </c>
      <c r="F10" s="33" t="s">
        <v>112</v>
      </c>
    </row>
    <row r="11">
      <c r="B11" s="10" t="s">
        <v>113</v>
      </c>
      <c r="C11" s="11" t="s">
        <v>111</v>
      </c>
      <c r="D11" s="12">
        <v>13.0</v>
      </c>
      <c r="E11" s="18">
        <f t="shared" si="1"/>
        <v>650</v>
      </c>
      <c r="F11" s="33" t="s">
        <v>114</v>
      </c>
    </row>
    <row r="12">
      <c r="B12" s="10" t="s">
        <v>115</v>
      </c>
      <c r="C12" s="11" t="s">
        <v>116</v>
      </c>
      <c r="D12" s="12">
        <v>10.0</v>
      </c>
      <c r="E12" s="18">
        <f t="shared" si="1"/>
        <v>500</v>
      </c>
      <c r="F12" s="33" t="s">
        <v>117</v>
      </c>
    </row>
    <row r="13">
      <c r="B13" s="27" t="s">
        <v>83</v>
      </c>
      <c r="C13" s="11"/>
      <c r="D13" s="27">
        <f t="shared" ref="D13:E13" si="2">SUM(D8:D12)</f>
        <v>100</v>
      </c>
      <c r="E13" s="28">
        <f t="shared" si="2"/>
        <v>5000</v>
      </c>
      <c r="F13" s="11"/>
    </row>
    <row r="15">
      <c r="B15" s="34" t="s">
        <v>118</v>
      </c>
    </row>
    <row r="17">
      <c r="B17" s="23" t="s">
        <v>68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2:F2"/>
  </mergeCells>
  <hyperlinks>
    <hyperlink r:id="rId1" ref="B17"/>
  </hyperlinks>
  <printOptions/>
  <pageMargins bottom="1.0" footer="0.0" header="0.0" left="0.75" right="0.75" top="1.0"/>
  <pageSetup paperSize="9" orientation="portrait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0"/>
    <col customWidth="1" min="2" max="2" width="49.43"/>
    <col customWidth="1" min="3" max="3" width="18.0"/>
    <col customWidth="1" min="4" max="4" width="32.0"/>
    <col customWidth="1" min="5" max="26" width="8.71"/>
  </cols>
  <sheetData>
    <row r="1" ht="28.5" customHeight="1">
      <c r="B1" s="2"/>
    </row>
    <row r="2" ht="39.75" customHeight="1">
      <c r="B2" s="4" t="s">
        <v>119</v>
      </c>
      <c r="C2" s="5"/>
      <c r="D2" s="5"/>
      <c r="E2" s="6"/>
    </row>
    <row r="4">
      <c r="B4" s="8" t="s">
        <v>120</v>
      </c>
    </row>
    <row r="6">
      <c r="B6" s="24" t="s">
        <v>36</v>
      </c>
      <c r="C6" s="24" t="s">
        <v>121</v>
      </c>
    </row>
    <row r="7">
      <c r="B7" s="10" t="s">
        <v>122</v>
      </c>
      <c r="C7" s="35">
        <v>5000.0</v>
      </c>
    </row>
    <row r="8">
      <c r="B8" s="10" t="s">
        <v>123</v>
      </c>
      <c r="C8" s="12">
        <v>20.0</v>
      </c>
    </row>
    <row r="9">
      <c r="B9" s="10" t="s">
        <v>124</v>
      </c>
      <c r="C9" s="35">
        <v>1000.0</v>
      </c>
    </row>
    <row r="10">
      <c r="B10" s="10" t="s">
        <v>125</v>
      </c>
      <c r="C10" s="12">
        <v>7.0</v>
      </c>
    </row>
    <row r="13">
      <c r="B13" s="8" t="s">
        <v>126</v>
      </c>
    </row>
    <row r="15">
      <c r="B15" s="24" t="s">
        <v>36</v>
      </c>
      <c r="C15" s="24" t="s">
        <v>121</v>
      </c>
      <c r="D15" s="24" t="s">
        <v>39</v>
      </c>
    </row>
    <row r="16">
      <c r="B16" s="10" t="s">
        <v>127</v>
      </c>
      <c r="C16" s="18">
        <f>IF(C8&gt;0,C7/C8,0)</f>
        <v>250</v>
      </c>
      <c r="D16" s="33" t="s">
        <v>128</v>
      </c>
    </row>
    <row r="17">
      <c r="B17" s="10" t="s">
        <v>129</v>
      </c>
      <c r="C17" s="18">
        <f>C8*C9</f>
        <v>20000</v>
      </c>
      <c r="D17" s="33" t="s">
        <v>130</v>
      </c>
    </row>
    <row r="18">
      <c r="B18" s="10" t="s">
        <v>131</v>
      </c>
      <c r="C18" s="36">
        <f>IF(C7&gt;0,((C8*C9)-C7)/C7,0)</f>
        <v>3</v>
      </c>
      <c r="D18" s="33" t="s">
        <v>132</v>
      </c>
    </row>
    <row r="19">
      <c r="B19" s="10" t="s">
        <v>133</v>
      </c>
      <c r="C19" s="18">
        <f>C9*C10</f>
        <v>7000</v>
      </c>
      <c r="D19" s="33" t="s">
        <v>134</v>
      </c>
    </row>
    <row r="20">
      <c r="B20" s="10" t="s">
        <v>135</v>
      </c>
      <c r="C20" s="18">
        <f>C8*(C9*C10)</f>
        <v>140000</v>
      </c>
      <c r="D20" s="33" t="s">
        <v>136</v>
      </c>
    </row>
    <row r="21" ht="15.75" customHeight="1">
      <c r="B21" s="10" t="s">
        <v>137</v>
      </c>
      <c r="C21" s="37">
        <f>IF(C7&gt;0,(((C8*(C9*C10))-C7)/C7)*100,0)</f>
        <v>2700</v>
      </c>
      <c r="D21" s="33" t="s">
        <v>138</v>
      </c>
    </row>
    <row r="22" ht="15.75" customHeight="1"/>
    <row r="23" ht="15.75" customHeight="1"/>
    <row r="24" ht="15.75" customHeight="1">
      <c r="B24" s="23" t="s">
        <v>68</v>
      </c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2:E2"/>
  </mergeCells>
  <hyperlinks>
    <hyperlink r:id="rId1" ref="B24"/>
  </hyperlinks>
  <printOptions/>
  <pageMargins bottom="1.0" footer="0.0" header="0.0" left="0.75" right="0.75" top="1.0"/>
  <pageSetup paperSize="9" orientation="portrait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2026-01-08T14:52:11Z</dcterms:created>
  <dc:creator>openpyxl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